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ie\Documents\Gladys\Better Investing Activities-Events-Groups\Other Members Stock Reports\BRK B\BRK B Q2 2021\"/>
    </mc:Choice>
  </mc:AlternateContent>
  <bookViews>
    <workbookView xWindow="0" yWindow="0" windowWidth="20490" windowHeight="8655"/>
  </bookViews>
  <sheets>
    <sheet name="Sheet1" sheetId="1" r:id="rId1"/>
    <sheet name="MNS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D15" i="1"/>
  <c r="C15" i="1"/>
  <c r="R24" i="1"/>
  <c r="Q24" i="1"/>
  <c r="K20" i="1" l="1"/>
  <c r="L20" i="1" s="1"/>
  <c r="M20" i="1" s="1"/>
  <c r="N20" i="1" s="1"/>
  <c r="O20" i="1" s="1"/>
  <c r="P20" i="1" s="1"/>
  <c r="Q20" i="1" s="1"/>
  <c r="R20" i="1" s="1"/>
  <c r="S20" i="1" s="1"/>
  <c r="R13" i="1"/>
  <c r="T13" i="1" s="1"/>
  <c r="R14" i="1"/>
  <c r="T14" i="1" s="1"/>
  <c r="R15" i="1"/>
  <c r="T15" i="1" s="1"/>
  <c r="R16" i="1"/>
  <c r="T16" i="1" s="1"/>
  <c r="Q17" i="1"/>
  <c r="T17" i="1" l="1"/>
  <c r="Q26" i="1"/>
  <c r="R26" i="1" s="1"/>
  <c r="S26" i="1" s="1"/>
  <c r="P24" i="1"/>
  <c r="U21" i="1"/>
  <c r="P6" i="1" l="1"/>
  <c r="U3" i="1"/>
  <c r="I5" i="1" l="1"/>
  <c r="H5" i="1"/>
  <c r="G5" i="1"/>
  <c r="F5" i="1"/>
  <c r="I6" i="1" l="1"/>
  <c r="Q8" i="1" l="1"/>
  <c r="R8" i="1" s="1"/>
  <c r="S8" i="1" s="1"/>
  <c r="T8" i="1" s="1"/>
  <c r="U8" i="1" s="1"/>
  <c r="Q6" i="1"/>
  <c r="R6" i="1" s="1"/>
  <c r="S6" i="1" s="1"/>
  <c r="T6" i="1" s="1"/>
  <c r="U6" i="1" s="1"/>
  <c r="C9" i="2" l="1"/>
  <c r="D9" i="2" l="1"/>
</calcChain>
</file>

<file path=xl/sharedStrings.xml><?xml version="1.0" encoding="utf-8"?>
<sst xmlns="http://schemas.openxmlformats.org/spreadsheetml/2006/main" count="106" uniqueCount="81">
  <si>
    <t>company</t>
  </si>
  <si>
    <t>ticker</t>
  </si>
  <si>
    <t>sales grth est</t>
  </si>
  <si>
    <t>EPS grth est</t>
  </si>
  <si>
    <t>Cur P/E</t>
  </si>
  <si>
    <t>Avg P/E</t>
  </si>
  <si>
    <t>Avg Hi P/E</t>
  </si>
  <si>
    <t>Avg Lw P/E</t>
  </si>
  <si>
    <t>Low Price</t>
  </si>
  <si>
    <t>VL Tmlins</t>
  </si>
  <si>
    <t>PAR</t>
  </si>
  <si>
    <t>Quality</t>
  </si>
  <si>
    <t>MI Sales Grth Est</t>
  </si>
  <si>
    <t>MS</t>
  </si>
  <si>
    <t>AVG</t>
  </si>
  <si>
    <t>*VL</t>
  </si>
  <si>
    <t>**ACE</t>
  </si>
  <si>
    <t>***BI grph</t>
  </si>
  <si>
    <t>****Yahoo</t>
  </si>
  <si>
    <t>*****Zacks</t>
  </si>
  <si>
    <t xml:space="preserve">Monster </t>
  </si>
  <si>
    <t>Beverage</t>
  </si>
  <si>
    <t>Consumer</t>
  </si>
  <si>
    <t>MNST</t>
  </si>
  <si>
    <t>Sales Grth Est</t>
  </si>
  <si>
    <t>Staple</t>
  </si>
  <si>
    <t>VL ATR</t>
  </si>
  <si>
    <t>6-16%</t>
  </si>
  <si>
    <t>Fin Strth</t>
  </si>
  <si>
    <t>A+</t>
  </si>
  <si>
    <t>Date</t>
  </si>
  <si>
    <t>Morningstar</t>
  </si>
  <si>
    <t>stars</t>
  </si>
  <si>
    <t>Fair Val</t>
  </si>
  <si>
    <t>Cur Price</t>
  </si>
  <si>
    <t>*VL Tmlins</t>
  </si>
  <si>
    <t>*VL Fin Strg</t>
  </si>
  <si>
    <t>*Earn Pred</t>
  </si>
  <si>
    <t>**Current P/E</t>
  </si>
  <si>
    <t>Moat</t>
  </si>
  <si>
    <t>PAR*</t>
  </si>
  <si>
    <t>* Data from Manifest Investing</t>
  </si>
  <si>
    <t>(5 yrs)</t>
  </si>
  <si>
    <t>3***</t>
  </si>
  <si>
    <t>3star price</t>
  </si>
  <si>
    <t>sales grth est/yr</t>
  </si>
  <si>
    <t>EPS Growth</t>
  </si>
  <si>
    <t>Manifest Investing</t>
  </si>
  <si>
    <t>EPS=</t>
  </si>
  <si>
    <t>BI Member Sentiment(mar)</t>
  </si>
  <si>
    <t>Avg 2021-2022</t>
  </si>
  <si>
    <t>CFRA-2 yr</t>
  </si>
  <si>
    <t>revenue&gt;</t>
  </si>
  <si>
    <t>Rev Growth</t>
  </si>
  <si>
    <t>A++</t>
  </si>
  <si>
    <t>(2 yrs)</t>
  </si>
  <si>
    <t>(5 yr)</t>
  </si>
  <si>
    <t>**Mkt Watch</t>
  </si>
  <si>
    <t>BRK-B</t>
  </si>
  <si>
    <t>wide</t>
  </si>
  <si>
    <t>MI Quality*</t>
  </si>
  <si>
    <t>*Value Line</t>
  </si>
  <si>
    <t xml:space="preserve">Morningstar </t>
  </si>
  <si>
    <t>*</t>
  </si>
  <si>
    <t>Growth</t>
  </si>
  <si>
    <t>Fair Value = $293</t>
  </si>
  <si>
    <t>Insurance</t>
  </si>
  <si>
    <t>RR</t>
  </si>
  <si>
    <t>Utilities &amp; Energy</t>
  </si>
  <si>
    <t>Svc &amp; Retail</t>
  </si>
  <si>
    <t>Wtd Grw</t>
  </si>
  <si>
    <t>:_$293</t>
  </si>
  <si>
    <t>(3 yr)</t>
  </si>
  <si>
    <t>Est for Price Gwth</t>
  </si>
  <si>
    <t>BRK-B 2021 Q2</t>
  </si>
  <si>
    <t>Model for Value Line Projections - Sept 2021</t>
  </si>
  <si>
    <t>MorningStar-BRKB 9/21:</t>
  </si>
  <si>
    <t>Model for Manifest Investing Projections - Sep 2021</t>
  </si>
  <si>
    <t>Model for CFRA Projections - Sept 2021</t>
  </si>
  <si>
    <t>Hi PE=17.45</t>
  </si>
  <si>
    <t>Low PE = 15.63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</si>
</sst>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m/d/yy;@"/>
  </numFmts>
  <fonts count="10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Verdana"/>
      <family val="2"/>
    </font>
    <font>
      <u/>
      <sz val="8"/>
      <color rgb="FF000000"/>
      <name val="Verdana"/>
      <family val="2"/>
    </font>
    <font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164" fontId="1" fillId="0" borderId="0" xfId="0" applyNumberFormat="1" applyFont="1" applyAlignment="1">
      <alignment wrapText="1"/>
    </xf>
    <xf numFmtId="1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164" fontId="0" fillId="0" borderId="1" xfId="0" applyNumberFormat="1" applyBorder="1"/>
    <xf numFmtId="164" fontId="0" fillId="2" borderId="0" xfId="0" applyNumberFormat="1" applyFill="1"/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0" fontId="0" fillId="3" borderId="0" xfId="0" applyFill="1"/>
    <xf numFmtId="0" fontId="1" fillId="3" borderId="0" xfId="0" applyFont="1" applyFill="1"/>
    <xf numFmtId="164" fontId="0" fillId="3" borderId="0" xfId="0" applyNumberFormat="1" applyFill="1"/>
    <xf numFmtId="0" fontId="0" fillId="4" borderId="0" xfId="0" applyFill="1"/>
    <xf numFmtId="0" fontId="0" fillId="5" borderId="0" xfId="0" applyFill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wrapText="1"/>
    </xf>
    <xf numFmtId="164" fontId="0" fillId="0" borderId="0" xfId="0" applyNumberFormat="1" applyBorder="1"/>
    <xf numFmtId="0" fontId="0" fillId="6" borderId="0" xfId="0" applyFill="1"/>
    <xf numFmtId="0" fontId="0" fillId="7" borderId="1" xfId="0" applyFill="1" applyBorder="1"/>
    <xf numFmtId="165" fontId="0" fillId="3" borderId="0" xfId="0" applyNumberFormat="1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10" fontId="0" fillId="0" borderId="5" xfId="0" applyNumberFormat="1" applyBorder="1"/>
    <xf numFmtId="0" fontId="0" fillId="0" borderId="5" xfId="0" applyFill="1" applyBorder="1"/>
    <xf numFmtId="0" fontId="0" fillId="0" borderId="7" xfId="0" applyBorder="1"/>
    <xf numFmtId="0" fontId="0" fillId="8" borderId="0" xfId="0" applyFill="1" applyAlignment="1">
      <alignment wrapText="1"/>
    </xf>
    <xf numFmtId="0" fontId="0" fillId="6" borderId="4" xfId="0" applyFill="1" applyBorder="1"/>
    <xf numFmtId="0" fontId="3" fillId="0" borderId="0" xfId="0" applyFont="1"/>
    <xf numFmtId="0" fontId="3" fillId="0" borderId="0" xfId="0" applyFont="1" applyAlignment="1">
      <alignment wrapText="1"/>
    </xf>
    <xf numFmtId="0" fontId="3" fillId="5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164" fontId="3" fillId="2" borderId="0" xfId="0" applyNumberFormat="1" applyFont="1" applyFill="1"/>
    <xf numFmtId="0" fontId="3" fillId="2" borderId="0" xfId="0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14" fontId="0" fillId="0" borderId="0" xfId="0" applyNumberFormat="1" applyFont="1"/>
    <xf numFmtId="0" fontId="0" fillId="0" borderId="0" xfId="0" applyFont="1"/>
    <xf numFmtId="164" fontId="0" fillId="6" borderId="0" xfId="0" applyNumberFormat="1" applyFill="1" applyAlignment="1">
      <alignment wrapText="1"/>
    </xf>
    <xf numFmtId="164" fontId="0" fillId="6" borderId="0" xfId="0" applyNumberFormat="1" applyFill="1"/>
    <xf numFmtId="164" fontId="0" fillId="3" borderId="0" xfId="0" applyNumberFormat="1" applyFill="1" applyAlignment="1">
      <alignment wrapText="1"/>
    </xf>
    <xf numFmtId="164" fontId="0" fillId="4" borderId="0" xfId="0" applyNumberFormat="1" applyFill="1" applyAlignment="1">
      <alignment wrapText="1"/>
    </xf>
    <xf numFmtId="164" fontId="0" fillId="8" borderId="0" xfId="0" applyNumberFormat="1" applyFill="1"/>
    <xf numFmtId="164" fontId="0" fillId="8" borderId="0" xfId="0" applyNumberFormat="1" applyFill="1" applyAlignment="1">
      <alignment wrapText="1"/>
    </xf>
    <xf numFmtId="164" fontId="0" fillId="0" borderId="0" xfId="0" applyNumberFormat="1" applyFill="1"/>
    <xf numFmtId="164" fontId="0" fillId="0" borderId="0" xfId="0" applyNumberFormat="1" applyFill="1" applyAlignment="1">
      <alignment wrapText="1"/>
    </xf>
    <xf numFmtId="164" fontId="0" fillId="7" borderId="1" xfId="1" applyNumberFormat="1" applyFont="1" applyFill="1" applyBorder="1" applyAlignment="1">
      <alignment wrapText="1"/>
    </xf>
    <xf numFmtId="9" fontId="0" fillId="0" borderId="0" xfId="1" applyFont="1"/>
    <xf numFmtId="10" fontId="0" fillId="0" borderId="0" xfId="0" applyNumberFormat="1"/>
    <xf numFmtId="9" fontId="0" fillId="0" borderId="0" xfId="0" applyNumberFormat="1"/>
    <xf numFmtId="0" fontId="4" fillId="0" borderId="0" xfId="0" applyFont="1"/>
    <xf numFmtId="0" fontId="0" fillId="6" borderId="6" xfId="0" applyFill="1" applyBorder="1"/>
    <xf numFmtId="3" fontId="0" fillId="0" borderId="0" xfId="0" applyNumberFormat="1"/>
    <xf numFmtId="3" fontId="5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3" fillId="0" borderId="0" xfId="0" applyNumberFormat="1" applyFont="1"/>
    <xf numFmtId="0" fontId="0" fillId="0" borderId="0" xfId="0" applyAlignment="1">
      <alignment horizontal="right"/>
    </xf>
    <xf numFmtId="0" fontId="0" fillId="0" borderId="9" xfId="0" applyBorder="1"/>
    <xf numFmtId="10" fontId="0" fillId="6" borderId="8" xfId="0" applyNumberFormat="1" applyFill="1" applyBorder="1"/>
    <xf numFmtId="10" fontId="0" fillId="0" borderId="0" xfId="0" applyNumberFormat="1" applyBorder="1"/>
    <xf numFmtId="0" fontId="0" fillId="0" borderId="0" xfId="0" applyFill="1" applyBorder="1"/>
    <xf numFmtId="9" fontId="0" fillId="0" borderId="0" xfId="1" applyFont="1" applyBorder="1"/>
    <xf numFmtId="164" fontId="0" fillId="0" borderId="0" xfId="1" applyNumberFormat="1" applyFont="1" applyBorder="1"/>
    <xf numFmtId="164" fontId="0" fillId="0" borderId="0" xfId="1" applyNumberFormat="1" applyFont="1"/>
    <xf numFmtId="9" fontId="3" fillId="0" borderId="0" xfId="1" applyFont="1" applyBorder="1"/>
    <xf numFmtId="10" fontId="3" fillId="0" borderId="0" xfId="0" applyNumberFormat="1" applyFont="1" applyBorder="1"/>
    <xf numFmtId="164" fontId="3" fillId="0" borderId="0" xfId="1" applyNumberFormat="1" applyFont="1" applyBorder="1"/>
    <xf numFmtId="44" fontId="0" fillId="0" borderId="0" xfId="2" applyFont="1" applyBorder="1"/>
    <xf numFmtId="44" fontId="3" fillId="0" borderId="0" xfId="2" applyFont="1" applyFill="1" applyBorder="1"/>
    <xf numFmtId="44" fontId="0" fillId="0" borderId="0" xfId="2" applyFont="1"/>
    <xf numFmtId="0" fontId="8" fillId="0" borderId="2" xfId="0" applyFont="1" applyBorder="1"/>
    <xf numFmtId="0" fontId="0" fillId="9" borderId="0" xfId="0" applyFill="1"/>
    <xf numFmtId="0" fontId="8" fillId="9" borderId="0" xfId="0" applyFont="1" applyFill="1"/>
    <xf numFmtId="0" fontId="3" fillId="0" borderId="0" xfId="2" applyNumberFormat="1" applyFont="1"/>
    <xf numFmtId="164" fontId="0" fillId="10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0" fontId="0" fillId="10" borderId="0" xfId="0" applyFill="1"/>
    <xf numFmtId="164" fontId="0" fillId="10" borderId="0" xfId="0" applyNumberFormat="1" applyFill="1"/>
    <xf numFmtId="0" fontId="7" fillId="10" borderId="0" xfId="0" applyFont="1" applyFill="1"/>
    <xf numFmtId="0" fontId="7" fillId="10" borderId="0" xfId="0" applyFont="1" applyFill="1" applyAlignment="1">
      <alignment horizontal="center"/>
    </xf>
    <xf numFmtId="164" fontId="0" fillId="10" borderId="1" xfId="0" applyNumberFormat="1" applyFill="1" applyBorder="1"/>
    <xf numFmtId="0" fontId="0" fillId="10" borderId="1" xfId="0" applyFill="1" applyBorder="1"/>
    <xf numFmtId="8" fontId="0" fillId="10" borderId="0" xfId="0" applyNumberFormat="1" applyFill="1"/>
    <xf numFmtId="0" fontId="3" fillId="11" borderId="0" xfId="0" applyFont="1" applyFill="1"/>
    <xf numFmtId="0" fontId="0" fillId="11" borderId="0" xfId="0" applyFill="1"/>
    <xf numFmtId="0" fontId="3" fillId="9" borderId="0" xfId="0" applyFont="1" applyFill="1"/>
    <xf numFmtId="0" fontId="8" fillId="0" borderId="9" xfId="0" applyFont="1" applyBorder="1" applyAlignment="1">
      <alignment horizontal="center" wrapText="1"/>
    </xf>
    <xf numFmtId="10" fontId="9" fillId="0" borderId="0" xfId="0" applyNumberFormat="1" applyFont="1" applyBorder="1"/>
    <xf numFmtId="10" fontId="0" fillId="0" borderId="5" xfId="0" applyNumberFormat="1" applyBorder="1" applyAlignment="1">
      <alignment wrapText="1"/>
    </xf>
    <xf numFmtId="0" fontId="0" fillId="0" borderId="0" xfId="0" applyFill="1"/>
    <xf numFmtId="164" fontId="0" fillId="0" borderId="0" xfId="1" applyNumberFormat="1" applyFont="1" applyFill="1" applyAlignment="1">
      <alignment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  <color rgb="FF5295D2"/>
      <color rgb="FFEBCF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A3" workbookViewId="0">
      <selection activeCell="B20" sqref="B20"/>
    </sheetView>
  </sheetViews>
  <sheetFormatPr defaultRowHeight="15" x14ac:dyDescent="0.25"/>
  <cols>
    <col min="2" max="2" width="10.42578125" bestFit="1" customWidth="1"/>
    <col min="3" max="3" width="14.7109375" customWidth="1"/>
    <col min="4" max="4" width="11.5703125" bestFit="1" customWidth="1"/>
    <col min="5" max="5" width="7.28515625" bestFit="1" customWidth="1"/>
    <col min="6" max="6" width="7.7109375" bestFit="1" customWidth="1"/>
    <col min="7" max="7" width="8.28515625" bestFit="1" customWidth="1"/>
    <col min="8" max="8" width="7" bestFit="1" customWidth="1"/>
    <col min="9" max="9" width="5.5703125" bestFit="1" customWidth="1"/>
    <col min="10" max="10" width="7.140625" customWidth="1"/>
    <col min="11" max="11" width="6" bestFit="1" customWidth="1"/>
    <col min="12" max="12" width="7" bestFit="1" customWidth="1"/>
    <col min="13" max="13" width="9.42578125" customWidth="1"/>
    <col min="14" max="14" width="9.28515625" customWidth="1"/>
    <col min="17" max="19" width="10.5703125" bestFit="1" customWidth="1"/>
    <col min="20" max="20" width="12.42578125" customWidth="1"/>
  </cols>
  <sheetData>
    <row r="1" spans="1:21" ht="18.75" x14ac:dyDescent="0.3">
      <c r="F1" s="62" t="s">
        <v>74</v>
      </c>
    </row>
    <row r="2" spans="1:21" s="49" customFormat="1" ht="45.75" thickBot="1" x14ac:dyDescent="0.3">
      <c r="A2" s="41" t="s">
        <v>0</v>
      </c>
      <c r="B2" s="41" t="s">
        <v>1</v>
      </c>
      <c r="C2" s="42" t="s">
        <v>45</v>
      </c>
      <c r="D2" s="42" t="s">
        <v>3</v>
      </c>
      <c r="E2" s="43" t="s">
        <v>38</v>
      </c>
      <c r="F2" s="43" t="s">
        <v>5</v>
      </c>
      <c r="G2" s="43" t="s">
        <v>6</v>
      </c>
      <c r="H2" s="43" t="s">
        <v>7</v>
      </c>
      <c r="I2" s="43" t="s">
        <v>8</v>
      </c>
      <c r="J2" s="44" t="s">
        <v>35</v>
      </c>
      <c r="K2" s="45" t="s">
        <v>40</v>
      </c>
      <c r="L2" s="46" t="s">
        <v>60</v>
      </c>
      <c r="M2" s="47" t="s">
        <v>12</v>
      </c>
      <c r="N2" s="48">
        <v>44069</v>
      </c>
      <c r="O2" s="49" t="s">
        <v>41</v>
      </c>
    </row>
    <row r="3" spans="1:21" x14ac:dyDescent="0.25">
      <c r="A3" t="s">
        <v>58</v>
      </c>
      <c r="B3" t="s">
        <v>58</v>
      </c>
      <c r="E3" s="20"/>
      <c r="F3" s="20"/>
      <c r="G3" s="20"/>
      <c r="H3" s="20"/>
      <c r="I3" s="20"/>
      <c r="J3" s="29">
        <v>3</v>
      </c>
      <c r="K3" s="13"/>
      <c r="L3" s="14">
        <v>74</v>
      </c>
      <c r="M3" s="15">
        <v>0.1</v>
      </c>
      <c r="O3" s="82" t="s">
        <v>75</v>
      </c>
      <c r="P3" s="33"/>
      <c r="Q3" s="33"/>
      <c r="R3" s="33"/>
      <c r="S3" s="33"/>
      <c r="T3" s="33" t="s">
        <v>52</v>
      </c>
      <c r="U3" s="40">
        <f>82000+19500+165000</f>
        <v>266500</v>
      </c>
    </row>
    <row r="4" spans="1:21" x14ac:dyDescent="0.25">
      <c r="A4" s="68" t="s">
        <v>63</v>
      </c>
      <c r="B4" s="101" t="s">
        <v>62</v>
      </c>
      <c r="C4" s="56">
        <v>7.2999999999999995E-2</v>
      </c>
      <c r="D4" s="56">
        <v>7.2999999999999995E-2</v>
      </c>
      <c r="E4" t="s">
        <v>56</v>
      </c>
      <c r="F4">
        <v>2021</v>
      </c>
      <c r="G4" t="s">
        <v>50</v>
      </c>
      <c r="J4" s="16"/>
      <c r="K4" s="7"/>
      <c r="M4" s="7"/>
      <c r="O4" s="34"/>
      <c r="P4" s="21"/>
      <c r="Q4" s="21"/>
      <c r="R4" s="21"/>
      <c r="S4" s="21"/>
      <c r="T4" s="21"/>
      <c r="U4" s="35"/>
    </row>
    <row r="5" spans="1:21" x14ac:dyDescent="0.25">
      <c r="A5" s="68" t="s">
        <v>63</v>
      </c>
      <c r="B5" s="101" t="s">
        <v>51</v>
      </c>
      <c r="C5" s="56">
        <v>0.09</v>
      </c>
      <c r="D5" s="56">
        <v>0.13</v>
      </c>
      <c r="E5">
        <v>2023</v>
      </c>
      <c r="F5" s="59">
        <f>(54-46)/46</f>
        <v>0.17391304347826086</v>
      </c>
      <c r="G5">
        <f>(17+7)/2</f>
        <v>12</v>
      </c>
      <c r="H5" s="59">
        <f>(13.7-12.5)/12.5</f>
        <v>9.5999999999999946E-2</v>
      </c>
      <c r="I5" s="59">
        <f>(12.5-10.6)/10.6</f>
        <v>0.17924528301886797</v>
      </c>
      <c r="J5" s="17" t="s">
        <v>36</v>
      </c>
      <c r="K5" s="18"/>
      <c r="M5" s="86" t="s">
        <v>31</v>
      </c>
      <c r="N5" s="87"/>
      <c r="O5" s="34" t="s">
        <v>53</v>
      </c>
      <c r="P5" s="21">
        <v>2020</v>
      </c>
      <c r="Q5" s="21">
        <v>2021</v>
      </c>
      <c r="R5" s="21">
        <v>2022</v>
      </c>
      <c r="S5" s="21">
        <v>2023</v>
      </c>
      <c r="T5" s="21">
        <v>2024</v>
      </c>
      <c r="U5" s="35">
        <v>2025</v>
      </c>
    </row>
    <row r="6" spans="1:21" x14ac:dyDescent="0.25">
      <c r="A6" s="68" t="s">
        <v>63</v>
      </c>
      <c r="B6" s="101" t="s">
        <v>61</v>
      </c>
      <c r="C6" s="102">
        <v>0.04</v>
      </c>
      <c r="D6" s="102">
        <v>0.1</v>
      </c>
      <c r="E6" t="s">
        <v>42</v>
      </c>
      <c r="I6">
        <f>(H5+I5)/2</f>
        <v>0.13762264150943396</v>
      </c>
      <c r="J6" s="30" t="s">
        <v>54</v>
      </c>
      <c r="M6" s="88" t="s">
        <v>32</v>
      </c>
      <c r="N6" s="89" t="s">
        <v>43</v>
      </c>
      <c r="O6" s="36">
        <v>1.04</v>
      </c>
      <c r="P6" s="21">
        <f>64210+11000+145000</f>
        <v>220210</v>
      </c>
      <c r="Q6" s="21">
        <f>P6*$O$6</f>
        <v>229018.4</v>
      </c>
      <c r="R6" s="21">
        <f>Q6*$O$6</f>
        <v>238179.136</v>
      </c>
      <c r="S6" s="21">
        <f>R6*$O$6</f>
        <v>247706.30144000001</v>
      </c>
      <c r="T6" s="21">
        <f>S6*$O$6</f>
        <v>257614.55349760002</v>
      </c>
      <c r="U6" s="35">
        <f>T6*$O$6</f>
        <v>267919.13563750405</v>
      </c>
    </row>
    <row r="7" spans="1:21" ht="15.75" x14ac:dyDescent="0.25">
      <c r="A7" s="68" t="s">
        <v>63</v>
      </c>
      <c r="B7" s="101" t="s">
        <v>57</v>
      </c>
      <c r="C7" s="57">
        <v>0.11</v>
      </c>
      <c r="D7" s="57">
        <v>0.11</v>
      </c>
      <c r="E7" t="s">
        <v>72</v>
      </c>
      <c r="J7" s="17" t="s">
        <v>37</v>
      </c>
      <c r="K7" s="18"/>
      <c r="M7" s="88" t="s">
        <v>33</v>
      </c>
      <c r="N7" s="90" t="s">
        <v>71</v>
      </c>
      <c r="O7" s="37" t="s">
        <v>46</v>
      </c>
      <c r="P7" s="21"/>
      <c r="Q7" s="21"/>
      <c r="R7" s="21"/>
      <c r="S7" s="21"/>
      <c r="T7" s="21" t="s">
        <v>48</v>
      </c>
      <c r="U7" s="25">
        <v>15</v>
      </c>
    </row>
    <row r="8" spans="1:21" ht="16.5" thickBot="1" x14ac:dyDescent="0.3">
      <c r="B8" s="16"/>
      <c r="C8" s="52"/>
      <c r="D8" s="18"/>
      <c r="J8" s="28">
        <v>100</v>
      </c>
      <c r="M8" s="88" t="s">
        <v>34</v>
      </c>
      <c r="N8" s="91">
        <v>284</v>
      </c>
      <c r="O8" s="36">
        <v>1.1000000000000001</v>
      </c>
      <c r="P8" s="9">
        <v>9.35</v>
      </c>
      <c r="Q8" s="9">
        <f>P8*O8</f>
        <v>10.285</v>
      </c>
      <c r="R8" s="9">
        <f>Q8*$O$8</f>
        <v>11.313500000000001</v>
      </c>
      <c r="S8" s="9">
        <f>R8*$O$8</f>
        <v>12.444850000000002</v>
      </c>
      <c r="T8" s="9">
        <f>S8*$O$8</f>
        <v>13.689335000000003</v>
      </c>
      <c r="U8" s="38">
        <f>T8*$O$8</f>
        <v>15.058268500000004</v>
      </c>
    </row>
    <row r="9" spans="1:21" ht="15.75" thickBot="1" x14ac:dyDescent="0.3">
      <c r="B9" s="19"/>
      <c r="C9" s="53"/>
      <c r="D9" s="53"/>
      <c r="J9" s="27"/>
      <c r="K9" s="7"/>
      <c r="M9" s="92" t="s">
        <v>39</v>
      </c>
      <c r="N9" s="93" t="s">
        <v>59</v>
      </c>
    </row>
    <row r="10" spans="1:21" x14ac:dyDescent="0.25">
      <c r="A10" s="68" t="s">
        <v>63</v>
      </c>
      <c r="B10" s="101" t="s">
        <v>19</v>
      </c>
      <c r="C10" s="56">
        <v>0.11</v>
      </c>
      <c r="D10" s="57">
        <v>0.11</v>
      </c>
      <c r="E10" t="s">
        <v>55</v>
      </c>
      <c r="K10" s="7"/>
      <c r="M10" s="88" t="s">
        <v>44</v>
      </c>
      <c r="N10" s="94">
        <v>293</v>
      </c>
      <c r="O10" s="82" t="s">
        <v>77</v>
      </c>
      <c r="P10" s="33"/>
      <c r="Q10" s="33"/>
      <c r="R10" s="33"/>
      <c r="S10" s="33"/>
      <c r="T10" s="33" t="s">
        <v>52</v>
      </c>
      <c r="U10" s="40"/>
    </row>
    <row r="11" spans="1:21" x14ac:dyDescent="0.25">
      <c r="B11" s="25"/>
      <c r="C11" s="51"/>
      <c r="D11" s="50"/>
      <c r="K11" s="7"/>
      <c r="M11" s="88"/>
      <c r="N11" s="94"/>
      <c r="O11" s="34" t="s">
        <v>10</v>
      </c>
      <c r="P11" s="71">
        <v>7.9000000000000001E-2</v>
      </c>
      <c r="Q11" s="100" t="s">
        <v>64</v>
      </c>
      <c r="R11" s="71">
        <v>7.0000000000000007E-2</v>
      </c>
      <c r="S11" s="21"/>
      <c r="T11" s="21"/>
      <c r="U11" s="35"/>
    </row>
    <row r="12" spans="1:21" ht="48" customHeight="1" x14ac:dyDescent="0.25">
      <c r="A12" s="68" t="s">
        <v>63</v>
      </c>
      <c r="B12" s="31" t="s">
        <v>49</v>
      </c>
      <c r="C12" s="56">
        <v>7.0999999999999994E-2</v>
      </c>
      <c r="D12" s="57">
        <v>7.1999999999999995E-2</v>
      </c>
      <c r="F12" s="6" t="s">
        <v>79</v>
      </c>
      <c r="G12" s="6" t="s">
        <v>80</v>
      </c>
      <c r="K12" s="7"/>
      <c r="M12" s="88"/>
      <c r="N12" s="94"/>
      <c r="O12" s="98" t="s">
        <v>76</v>
      </c>
      <c r="P12" s="98"/>
      <c r="Q12" s="69" t="s">
        <v>65</v>
      </c>
      <c r="R12" s="69"/>
      <c r="S12" s="69" t="s">
        <v>64</v>
      </c>
      <c r="T12" s="69" t="s">
        <v>70</v>
      </c>
      <c r="U12" s="70"/>
    </row>
    <row r="13" spans="1:21" x14ac:dyDescent="0.25">
      <c r="B13" s="39"/>
      <c r="C13" s="54"/>
      <c r="D13" s="55"/>
      <c r="K13" s="7"/>
      <c r="M13" s="88"/>
      <c r="N13" s="94"/>
      <c r="O13" s="37" t="s">
        <v>66</v>
      </c>
      <c r="P13" s="21"/>
      <c r="Q13" s="79">
        <v>141</v>
      </c>
      <c r="R13" s="73">
        <f>Q13/293</f>
        <v>0.48122866894197952</v>
      </c>
      <c r="S13" s="71">
        <v>0.09</v>
      </c>
      <c r="T13" s="74">
        <f>R13*S13</f>
        <v>4.3310580204778154E-2</v>
      </c>
      <c r="U13" s="35"/>
    </row>
    <row r="14" spans="1:21" ht="30" x14ac:dyDescent="0.25">
      <c r="A14" s="68" t="s">
        <v>63</v>
      </c>
      <c r="B14" s="31" t="s">
        <v>47</v>
      </c>
      <c r="C14" s="60">
        <v>7.0000000000000007E-2</v>
      </c>
      <c r="D14" s="61">
        <v>7.0000000000000007E-2</v>
      </c>
      <c r="E14" t="s">
        <v>42</v>
      </c>
      <c r="H14" s="56"/>
      <c r="I14" s="57"/>
      <c r="K14" s="7"/>
      <c r="M14" s="88"/>
      <c r="N14" s="94"/>
      <c r="O14" s="72" t="s">
        <v>67</v>
      </c>
      <c r="Q14" s="79">
        <v>54</v>
      </c>
      <c r="R14" s="73">
        <f>Q14/293</f>
        <v>0.18430034129692832</v>
      </c>
      <c r="S14" s="71">
        <v>5.6000000000000001E-2</v>
      </c>
      <c r="T14" s="74">
        <f>R14*S14</f>
        <v>1.0320819112627987E-2</v>
      </c>
      <c r="U14" s="63"/>
    </row>
    <row r="15" spans="1:21" ht="15.75" thickBot="1" x14ac:dyDescent="0.3">
      <c r="A15" s="68" t="s">
        <v>63</v>
      </c>
      <c r="B15" s="26" t="s">
        <v>14</v>
      </c>
      <c r="C15" s="58">
        <f>(C14+C12+C10+C7+C6+C5+C4)/7</f>
        <v>8.0571428571428558E-2</v>
      </c>
      <c r="D15" s="58">
        <f>(D14+D12+D10+D7+D6+D5+D4)/7</f>
        <v>9.4999999999999987E-2</v>
      </c>
      <c r="E15" s="10"/>
      <c r="F15" s="10"/>
      <c r="G15" s="10"/>
      <c r="H15" s="10"/>
      <c r="I15" s="10"/>
      <c r="J15" s="9"/>
      <c r="K15" s="12"/>
      <c r="L15" s="9"/>
      <c r="M15" s="88"/>
      <c r="N15" s="88"/>
      <c r="O15" s="36" t="s">
        <v>68</v>
      </c>
      <c r="P15" s="21"/>
      <c r="Q15" s="79">
        <v>29</v>
      </c>
      <c r="R15" s="73">
        <f>Q15/293</f>
        <v>9.8976109215017066E-2</v>
      </c>
      <c r="S15" s="99">
        <v>0.05</v>
      </c>
      <c r="T15" s="74">
        <f>R15*S15</f>
        <v>4.9488054607508538E-3</v>
      </c>
      <c r="U15" s="21"/>
    </row>
    <row r="16" spans="1:21" ht="12" customHeight="1" x14ac:dyDescent="0.25">
      <c r="A16" s="21"/>
      <c r="B16" s="21"/>
      <c r="C16" s="22"/>
      <c r="D16" s="23"/>
      <c r="E16" s="22"/>
      <c r="F16" s="22"/>
      <c r="G16" s="22"/>
      <c r="H16" s="22"/>
      <c r="I16" s="22"/>
      <c r="J16" s="21"/>
      <c r="K16" s="24"/>
      <c r="L16" s="21"/>
      <c r="M16" s="24"/>
      <c r="N16" s="21"/>
      <c r="O16" s="71" t="s">
        <v>69</v>
      </c>
      <c r="P16" s="21"/>
      <c r="Q16" s="80">
        <v>96</v>
      </c>
      <c r="R16" s="76">
        <f>Q16/293</f>
        <v>0.32764505119453924</v>
      </c>
      <c r="S16" s="77">
        <v>4.2999999999999997E-2</v>
      </c>
      <c r="T16" s="78">
        <f>R16*S16</f>
        <v>1.4088737201365185E-2</v>
      </c>
      <c r="U16" s="21"/>
    </row>
    <row r="17" spans="2:21" x14ac:dyDescent="0.25">
      <c r="Q17" s="81">
        <f>SUM(Q13:Q16)</f>
        <v>320</v>
      </c>
      <c r="T17" s="75">
        <f>SUM(T13:T16)</f>
        <v>7.2668941979522172E-2</v>
      </c>
    </row>
    <row r="18" spans="2:21" x14ac:dyDescent="0.25">
      <c r="B18">
        <v>277</v>
      </c>
      <c r="I18" s="84" t="s">
        <v>73</v>
      </c>
      <c r="J18" s="83"/>
      <c r="K18" s="83"/>
      <c r="L18" s="81"/>
      <c r="O18" s="83">
        <v>283</v>
      </c>
      <c r="Q18" s="81"/>
      <c r="T18" s="75"/>
    </row>
    <row r="19" spans="2:21" ht="13.5" customHeight="1" x14ac:dyDescent="0.25">
      <c r="B19">
        <v>0.75</v>
      </c>
      <c r="J19" s="95">
        <v>2016</v>
      </c>
      <c r="K19" s="41">
        <v>2017</v>
      </c>
      <c r="L19" s="85">
        <v>2018</v>
      </c>
      <c r="M19" s="85">
        <v>2019</v>
      </c>
      <c r="N19" s="85">
        <v>2020</v>
      </c>
      <c r="O19" s="97">
        <v>2021</v>
      </c>
      <c r="P19" s="41">
        <v>2022</v>
      </c>
      <c r="Q19" s="85">
        <v>2023</v>
      </c>
      <c r="R19" s="85">
        <v>2024</v>
      </c>
      <c r="S19" s="85">
        <v>2025</v>
      </c>
      <c r="T19" s="75"/>
    </row>
    <row r="20" spans="2:21" ht="15.75" thickBot="1" x14ac:dyDescent="0.3">
      <c r="B20">
        <f>B19*B18</f>
        <v>207.75</v>
      </c>
      <c r="I20" s="83">
        <v>1.1200000000000001</v>
      </c>
      <c r="J20" s="96">
        <v>146</v>
      </c>
      <c r="K20">
        <f>$I$20*J20</f>
        <v>163.52000000000001</v>
      </c>
      <c r="L20">
        <f t="shared" ref="L20:S20" si="0">K20*$I$20</f>
        <v>183.14240000000004</v>
      </c>
      <c r="M20">
        <f t="shared" si="0"/>
        <v>205.11948800000008</v>
      </c>
      <c r="N20">
        <f t="shared" si="0"/>
        <v>229.7338265600001</v>
      </c>
      <c r="O20">
        <f t="shared" si="0"/>
        <v>257.30188574720012</v>
      </c>
      <c r="P20">
        <f t="shared" si="0"/>
        <v>288.17811203686415</v>
      </c>
      <c r="Q20">
        <f t="shared" si="0"/>
        <v>322.75948548128787</v>
      </c>
      <c r="R20">
        <f t="shared" si="0"/>
        <v>361.49062373904246</v>
      </c>
      <c r="S20">
        <f t="shared" si="0"/>
        <v>404.86949858772761</v>
      </c>
    </row>
    <row r="21" spans="2:21" x14ac:dyDescent="0.25">
      <c r="O21" s="32" t="s">
        <v>78</v>
      </c>
      <c r="P21" s="33"/>
      <c r="Q21" s="33"/>
      <c r="R21" s="33"/>
      <c r="S21" s="33"/>
      <c r="T21" s="33" t="s">
        <v>52</v>
      </c>
      <c r="U21" s="40">
        <f>82000+19500+165000</f>
        <v>266500</v>
      </c>
    </row>
    <row r="22" spans="2:21" x14ac:dyDescent="0.25">
      <c r="M22" s="65"/>
      <c r="O22" s="34"/>
      <c r="P22" s="21"/>
      <c r="Q22" s="21"/>
      <c r="R22" s="21"/>
      <c r="S22" s="21"/>
      <c r="T22" s="21"/>
      <c r="U22" s="35"/>
    </row>
    <row r="23" spans="2:21" x14ac:dyDescent="0.25">
      <c r="B23" s="59"/>
      <c r="M23" s="67"/>
      <c r="O23" s="34" t="s">
        <v>53</v>
      </c>
      <c r="P23" s="21">
        <v>2020</v>
      </c>
      <c r="Q23" s="21">
        <v>2021</v>
      </c>
      <c r="R23" s="21">
        <v>2022</v>
      </c>
      <c r="S23" s="21">
        <v>2023</v>
      </c>
      <c r="T23" s="21"/>
      <c r="U23" s="35"/>
    </row>
    <row r="24" spans="2:21" x14ac:dyDescent="0.25">
      <c r="G24" s="65"/>
      <c r="M24" s="64"/>
      <c r="O24" s="36">
        <v>1.0900000000000001</v>
      </c>
      <c r="P24" s="21">
        <f>64210+11000+145000</f>
        <v>220210</v>
      </c>
      <c r="Q24" s="21">
        <f>P24*$O$24</f>
        <v>240028.90000000002</v>
      </c>
      <c r="R24" s="21">
        <f>Q24*$O$24</f>
        <v>261631.50100000005</v>
      </c>
      <c r="S24" s="21"/>
      <c r="T24" s="21"/>
      <c r="U24" s="35"/>
    </row>
    <row r="25" spans="2:21" x14ac:dyDescent="0.25">
      <c r="B25" s="61"/>
      <c r="G25" s="64"/>
      <c r="M25" s="59"/>
      <c r="O25" s="37" t="s">
        <v>46</v>
      </c>
      <c r="P25" s="21"/>
      <c r="Q25" s="21"/>
      <c r="R25" s="21"/>
      <c r="S25" s="21"/>
      <c r="T25" s="21" t="s">
        <v>48</v>
      </c>
      <c r="U25" s="25">
        <v>13.25</v>
      </c>
    </row>
    <row r="26" spans="2:21" ht="15.75" thickBot="1" x14ac:dyDescent="0.3">
      <c r="G26" s="64"/>
      <c r="M26" s="66"/>
      <c r="O26" s="36">
        <v>1.1299999999999999</v>
      </c>
      <c r="P26" s="9">
        <v>9.17</v>
      </c>
      <c r="Q26" s="9">
        <f>P26*$O26</f>
        <v>10.362099999999998</v>
      </c>
      <c r="R26" s="9">
        <f>Q26*$O26</f>
        <v>11.709172999999996</v>
      </c>
      <c r="S26" s="9">
        <f>R26*$O26</f>
        <v>13.231365489999995</v>
      </c>
      <c r="T26" s="9"/>
      <c r="U26" s="9"/>
    </row>
    <row r="27" spans="2:21" x14ac:dyDescent="0.25">
      <c r="M27" s="65"/>
    </row>
    <row r="28" spans="2:21" x14ac:dyDescent="0.25">
      <c r="M28" s="59"/>
    </row>
  </sheetData>
  <mergeCells count="1">
    <mergeCell ref="O12:P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H7" sqref="H7"/>
    </sheetView>
  </sheetViews>
  <sheetFormatPr defaultRowHeight="15" x14ac:dyDescent="0.25"/>
  <cols>
    <col min="2" max="2" width="9.7109375" customWidth="1"/>
    <col min="5" max="5" width="7.28515625" bestFit="1" customWidth="1"/>
    <col min="6" max="6" width="9" bestFit="1" customWidth="1"/>
    <col min="7" max="7" width="6.28515625" bestFit="1" customWidth="1"/>
    <col min="8" max="8" width="12.140625" customWidth="1"/>
    <col min="9" max="9" width="9" bestFit="1" customWidth="1"/>
    <col min="14" max="14" width="11.42578125" customWidth="1"/>
  </cols>
  <sheetData>
    <row r="1" spans="1:14" ht="30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14" x14ac:dyDescent="0.25">
      <c r="A2" t="s">
        <v>20</v>
      </c>
      <c r="B2" t="s">
        <v>23</v>
      </c>
      <c r="E2" s="6">
        <v>33.700000000000003</v>
      </c>
      <c r="F2" s="6">
        <v>34.200000000000003</v>
      </c>
      <c r="G2" s="6">
        <v>42.2</v>
      </c>
      <c r="H2" s="6">
        <v>26.2</v>
      </c>
      <c r="I2" s="6">
        <v>53.6</v>
      </c>
    </row>
    <row r="3" spans="1:14" x14ac:dyDescent="0.25">
      <c r="A3" t="s">
        <v>21</v>
      </c>
      <c r="B3" t="s">
        <v>13</v>
      </c>
      <c r="C3" s="6">
        <v>9</v>
      </c>
      <c r="K3" s="7"/>
      <c r="M3" s="7"/>
    </row>
    <row r="4" spans="1:14" ht="14.45" customHeight="1" x14ac:dyDescent="0.25">
      <c r="B4" t="s">
        <v>15</v>
      </c>
      <c r="C4" s="6">
        <v>10</v>
      </c>
      <c r="D4" s="6">
        <v>14.5</v>
      </c>
      <c r="E4" s="1" t="s">
        <v>26</v>
      </c>
      <c r="F4" s="2" t="s">
        <v>9</v>
      </c>
      <c r="G4" s="3" t="s">
        <v>10</v>
      </c>
      <c r="H4" s="4" t="s">
        <v>24</v>
      </c>
      <c r="I4" s="2" t="s">
        <v>11</v>
      </c>
      <c r="K4" s="7"/>
      <c r="M4" s="7"/>
    </row>
    <row r="5" spans="1:14" x14ac:dyDescent="0.25">
      <c r="A5" t="s">
        <v>22</v>
      </c>
      <c r="B5" t="s">
        <v>16</v>
      </c>
      <c r="C5" s="6">
        <v>9.4</v>
      </c>
      <c r="D5" s="6">
        <v>12.5</v>
      </c>
      <c r="E5" t="s">
        <v>27</v>
      </c>
      <c r="F5" s="6">
        <v>3</v>
      </c>
      <c r="G5" s="7">
        <v>0.13</v>
      </c>
      <c r="H5" s="8">
        <v>0.125</v>
      </c>
      <c r="I5" s="6">
        <v>100</v>
      </c>
      <c r="K5" s="7"/>
      <c r="M5" s="7"/>
    </row>
    <row r="6" spans="1:14" x14ac:dyDescent="0.25">
      <c r="A6" t="s">
        <v>25</v>
      </c>
      <c r="B6" t="s">
        <v>17</v>
      </c>
      <c r="C6" s="6"/>
      <c r="D6">
        <v>10.5</v>
      </c>
      <c r="M6" s="7"/>
    </row>
    <row r="7" spans="1:14" x14ac:dyDescent="0.25">
      <c r="B7" t="s">
        <v>18</v>
      </c>
      <c r="C7" s="6">
        <v>9.1</v>
      </c>
      <c r="D7" s="6">
        <v>11.75</v>
      </c>
      <c r="F7" s="1" t="s">
        <v>28</v>
      </c>
      <c r="H7" s="1" t="s">
        <v>30</v>
      </c>
      <c r="K7" s="7"/>
      <c r="M7" s="7"/>
    </row>
    <row r="8" spans="1:14" x14ac:dyDescent="0.25">
      <c r="B8" t="s">
        <v>19</v>
      </c>
      <c r="D8" s="6">
        <v>14.3</v>
      </c>
      <c r="F8" t="s">
        <v>29</v>
      </c>
      <c r="H8" s="5">
        <v>43861</v>
      </c>
      <c r="K8" s="7"/>
      <c r="M8" s="7"/>
    </row>
    <row r="9" spans="1:14" ht="15.75" thickBot="1" x14ac:dyDescent="0.3">
      <c r="A9" s="9"/>
      <c r="B9" s="9" t="s">
        <v>14</v>
      </c>
      <c r="C9" s="10">
        <f>SUM(C3+C4+C5+C7)/4</f>
        <v>9.375</v>
      </c>
      <c r="D9" s="11">
        <f>SUM(D4+D5+D6+D7+D8)/5</f>
        <v>12.709999999999999</v>
      </c>
      <c r="E9" s="10"/>
      <c r="F9" s="10"/>
      <c r="G9" s="10"/>
      <c r="H9" s="10"/>
      <c r="I9" s="10"/>
      <c r="J9" s="9"/>
      <c r="K9" s="12"/>
      <c r="L9" s="9"/>
      <c r="M9" s="12"/>
      <c r="N9" s="9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MNST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Sheryl</dc:creator>
  <cp:lastModifiedBy>Gladys</cp:lastModifiedBy>
  <dcterms:created xsi:type="dcterms:W3CDTF">2019-09-30T22:42:02Z</dcterms:created>
  <dcterms:modified xsi:type="dcterms:W3CDTF">2021-09-16T02:10:15Z</dcterms:modified>
</cp:coreProperties>
</file>