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Gladys\Better Investing Activities-Events-Groups\Other Members Stock Reports\Visa\SSG and Quarterly Reports\"/>
    </mc:Choice>
  </mc:AlternateContent>
  <bookViews>
    <workbookView xWindow="0" yWindow="0" windowWidth="20490" windowHeight="8655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C26" i="1" l="1"/>
  <c r="M24" i="1"/>
  <c r="M20" i="1"/>
  <c r="Q21" i="1" l="1"/>
  <c r="R21" i="1" s="1"/>
  <c r="S21" i="1" s="1"/>
  <c r="T21" i="1" s="1"/>
  <c r="T22" i="1"/>
  <c r="M22" i="1" l="1"/>
  <c r="Q23" i="1"/>
  <c r="R23" i="1" s="1"/>
  <c r="S23" i="1" s="1"/>
  <c r="T23" i="1" s="1"/>
  <c r="C22" i="1" l="1"/>
  <c r="D20" i="1"/>
  <c r="I5" i="1"/>
  <c r="H5" i="1"/>
  <c r="G5" i="1"/>
  <c r="F5" i="1"/>
  <c r="I6" i="1" l="1"/>
  <c r="Q8" i="1" l="1"/>
  <c r="R8" i="1" s="1"/>
  <c r="S8" i="1" s="1"/>
  <c r="T8" i="1" s="1"/>
  <c r="U8" i="1" s="1"/>
  <c r="Q6" i="1"/>
  <c r="R6" i="1" s="1"/>
  <c r="S6" i="1" s="1"/>
  <c r="T6" i="1" s="1"/>
  <c r="U6" i="1" s="1"/>
  <c r="C9" i="2" l="1"/>
  <c r="D9" i="2" l="1"/>
</calcChain>
</file>

<file path=xl/sharedStrings.xml><?xml version="1.0" encoding="utf-8"?>
<sst xmlns="http://schemas.openxmlformats.org/spreadsheetml/2006/main" count="101" uniqueCount="87">
  <si>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</si>
  <si>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</si>
  <si>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</si>
  <si>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</si>
  <si>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</si>
  <si>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</si>
  <si>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</si>
  <si>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</si>
  <si>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</si>
  <si>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</si>
  <si>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</si>
  <si>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</si>
  <si>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</si>
  <si>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</si>
  <si>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</si>
  <si>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</si>
  <si>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</si>
  <si>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</si>
  <si>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</si>
  <si>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</si>
  <si>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</si>
  <si>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</si>
  <si>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</si>
  <si>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</si>
  <si>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</si>
  <si>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</si>
  <si>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</si>
  <si>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</si>
  <si>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</si>
  <si>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</si>
  <si>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</si>
  <si>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Morningstar</t>
  </si>
  <si>
    <t>stars</t>
  </si>
  <si>
    <t>Fair Val</t>
  </si>
  <si>
    <t>Cur Price</t>
  </si>
  <si>
    <t>*VL Tmlins</t>
  </si>
  <si>
    <t>*VL Fin Strg</t>
  </si>
  <si>
    <t>*Earn Pred</t>
  </si>
  <si>
    <t>**Current P/E</t>
  </si>
  <si>
    <t>Moat</t>
  </si>
  <si>
    <t>PAR*</t>
  </si>
  <si>
    <t>* Data from Manifest Investing</t>
  </si>
  <si>
    <t>(5 yrs)</t>
  </si>
  <si>
    <t>3***</t>
  </si>
  <si>
    <t>3star price</t>
  </si>
  <si>
    <t>sales grth est/yr</t>
  </si>
  <si>
    <t>EPS Growth</t>
  </si>
  <si>
    <t>Manifest Investing</t>
  </si>
  <si>
    <t>EPS=</t>
  </si>
  <si>
    <t>Avg 2021-2022</t>
  </si>
  <si>
    <t>CFRA-2 yr</t>
  </si>
  <si>
    <t>tax rate</t>
  </si>
  <si>
    <t>Net Profit Margin</t>
  </si>
  <si>
    <t>PTP Margin</t>
  </si>
  <si>
    <t>closing price 3/11/21     108</t>
  </si>
  <si>
    <t>revenue&gt;</t>
  </si>
  <si>
    <t>Rev Growth</t>
  </si>
  <si>
    <t>A++</t>
  </si>
  <si>
    <t>PTP calc from Mar 21 VL</t>
  </si>
  <si>
    <t>Rev</t>
  </si>
  <si>
    <t>Pre-tax profit % sales</t>
  </si>
  <si>
    <t>Taxes</t>
  </si>
  <si>
    <t>Margin (Profit b4 Taxes)</t>
  </si>
  <si>
    <t>tax Rate</t>
  </si>
  <si>
    <t>wide</t>
  </si>
  <si>
    <t>MI Quality*</t>
  </si>
  <si>
    <t>*Value Line</t>
  </si>
  <si>
    <t xml:space="preserve">Morningstar </t>
  </si>
  <si>
    <t>MSFT Financials from Q4 2021 MS on BI</t>
  </si>
  <si>
    <t>Visa</t>
  </si>
  <si>
    <t>V</t>
  </si>
  <si>
    <t>:_$221</t>
  </si>
  <si>
    <t>:_$206</t>
  </si>
  <si>
    <t>Model for CFRA Projections - Feb 28 2022</t>
  </si>
  <si>
    <t>2 yr revenue&gt;</t>
  </si>
  <si>
    <t>(2yr)</t>
  </si>
  <si>
    <t>(2 yrs)</t>
  </si>
  <si>
    <t>Yahoo</t>
  </si>
  <si>
    <t>NASDAQ</t>
  </si>
  <si>
    <t>2022 Q2</t>
  </si>
  <si>
    <t>BI Member Sentiment(Q2 22)</t>
  </si>
  <si>
    <t>Visa Q2 2023 Report</t>
  </si>
  <si>
    <t>Model for Value Line Projections -May 2023</t>
  </si>
  <si>
    <t>18 moL 190-388</t>
  </si>
  <si>
    <t>VL Price Projections 310-380</t>
  </si>
  <si>
    <t>Rated 2 for Timeliness;  Safety = 1</t>
  </si>
  <si>
    <t>(2-buy)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</si>
</sst>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8"/>
      <color rgb="FF000000"/>
      <name val="Verdana"/>
      <family val="2"/>
    </font>
    <font>
      <u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5295D2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10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2" borderId="0" xfId="0" applyNumberFormat="1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0" fontId="0" fillId="4" borderId="0" xfId="0" applyFill="1"/>
    <xf numFmtId="0" fontId="0" fillId="0" borderId="0" xfId="0" applyAlignment="1">
      <alignment horizontal="center"/>
    </xf>
    <xf numFmtId="0" fontId="0" fillId="5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164" fontId="0" fillId="7" borderId="1" xfId="0" applyNumberFormat="1" applyFill="1" applyBorder="1"/>
    <xf numFmtId="164" fontId="0" fillId="7" borderId="0" xfId="0" applyNumberFormat="1" applyFill="1" applyAlignment="1">
      <alignment horizontal="center"/>
    </xf>
    <xf numFmtId="164" fontId="0" fillId="7" borderId="0" xfId="0" applyNumberFormat="1" applyFill="1"/>
    <xf numFmtId="165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8" fontId="0" fillId="7" borderId="0" xfId="0" applyNumberFormat="1" applyFill="1"/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0" fontId="0" fillId="0" borderId="5" xfId="0" applyFill="1" applyBorder="1"/>
    <xf numFmtId="10" fontId="0" fillId="0" borderId="7" xfId="0" applyNumberFormat="1" applyBorder="1"/>
    <xf numFmtId="0" fontId="0" fillId="0" borderId="8" xfId="0" applyBorder="1"/>
    <xf numFmtId="0" fontId="0" fillId="8" borderId="0" xfId="0" applyFill="1" applyAlignment="1">
      <alignment wrapText="1"/>
    </xf>
    <xf numFmtId="0" fontId="0" fillId="6" borderId="4" xfId="0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4" fontId="0" fillId="0" borderId="0" xfId="0" applyNumberFormat="1" applyFont="1"/>
    <xf numFmtId="0" fontId="0" fillId="0" borderId="0" xfId="0" applyFont="1"/>
    <xf numFmtId="164" fontId="0" fillId="3" borderId="0" xfId="0" applyNumberFormat="1" applyFill="1" applyAlignment="1">
      <alignment wrapText="1"/>
    </xf>
    <xf numFmtId="164" fontId="0" fillId="4" borderId="0" xfId="0" applyNumberFormat="1" applyFill="1" applyAlignment="1">
      <alignment wrapText="1"/>
    </xf>
    <xf numFmtId="164" fontId="0" fillId="8" borderId="0" xfId="0" applyNumberFormat="1" applyFill="1"/>
    <xf numFmtId="164" fontId="0" fillId="8" borderId="0" xfId="0" applyNumberFormat="1" applyFill="1" applyAlignment="1">
      <alignment wrapText="1"/>
    </xf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9" fontId="0" fillId="0" borderId="0" xfId="1" applyFont="1"/>
    <xf numFmtId="9" fontId="0" fillId="0" borderId="0" xfId="0" applyNumberFormat="1"/>
    <xf numFmtId="0" fontId="4" fillId="0" borderId="0" xfId="0" applyFont="1"/>
    <xf numFmtId="0" fontId="0" fillId="6" borderId="6" xfId="0" applyFill="1" applyBorder="1"/>
    <xf numFmtId="10" fontId="0" fillId="6" borderId="6" xfId="0" applyNumberFormat="1" applyFill="1" applyBorder="1"/>
    <xf numFmtId="3" fontId="0" fillId="0" borderId="0" xfId="0" applyNumberFormat="1"/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7" fillId="9" borderId="0" xfId="0" applyFont="1" applyFill="1"/>
    <xf numFmtId="10" fontId="8" fillId="10" borderId="5" xfId="2" applyNumberForma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9" fillId="0" borderId="1" xfId="0" applyFont="1" applyFill="1" applyBorder="1"/>
    <xf numFmtId="164" fontId="9" fillId="0" borderId="1" xfId="1" applyNumberFormat="1" applyFont="1" applyFill="1" applyBorder="1" applyAlignment="1">
      <alignment wrapText="1"/>
    </xf>
    <xf numFmtId="164" fontId="0" fillId="0" borderId="0" xfId="1" applyNumberFormat="1" applyFont="1"/>
    <xf numFmtId="17" fontId="0" fillId="0" borderId="0" xfId="0" applyNumberFormat="1" applyBorder="1"/>
    <xf numFmtId="164" fontId="0" fillId="6" borderId="0" xfId="0" applyNumberFormat="1" applyFill="1"/>
    <xf numFmtId="0" fontId="0" fillId="6" borderId="0" xfId="0" applyFill="1" applyAlignment="1">
      <alignment wrapText="1"/>
    </xf>
    <xf numFmtId="10" fontId="0" fillId="6" borderId="0" xfId="0" applyNumberFormat="1" applyFill="1"/>
    <xf numFmtId="9" fontId="0" fillId="6" borderId="0" xfId="0" applyNumberFormat="1" applyFill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NumberFormat="1" applyFont="1" applyFill="1" applyAlignment="1">
      <alignment wrapText="1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295D2"/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B14" sqref="B13:E14"/>
    </sheetView>
  </sheetViews>
  <sheetFormatPr defaultRowHeight="15" x14ac:dyDescent="0.25"/>
  <cols>
    <col min="2" max="2" width="10.42578125" bestFit="1" customWidth="1"/>
    <col min="3" max="3" width="14.7109375" customWidth="1"/>
    <col min="4" max="4" width="11.5703125" bestFit="1" customWidth="1"/>
    <col min="5" max="5" width="7.28515625" bestFit="1" customWidth="1"/>
    <col min="6" max="6" width="7.7109375" bestFit="1" customWidth="1"/>
    <col min="7" max="7" width="8.28515625" bestFit="1" customWidth="1"/>
    <col min="8" max="8" width="7" bestFit="1" customWidth="1"/>
    <col min="9" max="9" width="5.5703125" bestFit="1" customWidth="1"/>
    <col min="10" max="10" width="7.140625" customWidth="1"/>
    <col min="11" max="11" width="6" bestFit="1" customWidth="1"/>
    <col min="12" max="12" width="7" bestFit="1" customWidth="1"/>
    <col min="13" max="13" width="9.42578125" customWidth="1"/>
    <col min="14" max="14" width="9.28515625" customWidth="1"/>
    <col min="16" max="16" width="7.5703125" customWidth="1"/>
    <col min="17" max="17" width="8.28515625" customWidth="1"/>
    <col min="18" max="18" width="7.7109375" customWidth="1"/>
    <col min="19" max="19" width="8" customWidth="1"/>
    <col min="21" max="21" width="7.28515625" customWidth="1"/>
  </cols>
  <sheetData>
    <row r="1" spans="1:21" ht="18.75" x14ac:dyDescent="0.3">
      <c r="F1" s="64" t="s">
        <v>81</v>
      </c>
    </row>
    <row r="2" spans="1:21" s="55" customFormat="1" ht="45.75" thickBot="1" x14ac:dyDescent="0.3">
      <c r="A2" s="47" t="s">
        <v>0</v>
      </c>
      <c r="B2" s="47" t="s">
        <v>1</v>
      </c>
      <c r="C2" s="48" t="s">
        <v>45</v>
      </c>
      <c r="D2" s="48" t="s">
        <v>3</v>
      </c>
      <c r="E2" s="49" t="s">
        <v>38</v>
      </c>
      <c r="F2" s="49" t="s">
        <v>5</v>
      </c>
      <c r="G2" s="49" t="s">
        <v>6</v>
      </c>
      <c r="H2" s="49" t="s">
        <v>7</v>
      </c>
      <c r="I2" s="49" t="s">
        <v>8</v>
      </c>
      <c r="J2" s="50" t="s">
        <v>35</v>
      </c>
      <c r="K2" s="51" t="s">
        <v>40</v>
      </c>
      <c r="L2" s="52" t="s">
        <v>65</v>
      </c>
      <c r="M2" s="53" t="s">
        <v>12</v>
      </c>
      <c r="N2" s="54">
        <v>44069</v>
      </c>
      <c r="O2" s="55" t="s">
        <v>41</v>
      </c>
    </row>
    <row r="3" spans="1:21" x14ac:dyDescent="0.25">
      <c r="A3" t="s">
        <v>69</v>
      </c>
      <c r="B3" t="s">
        <v>70</v>
      </c>
      <c r="E3" s="21"/>
      <c r="F3" s="21"/>
      <c r="G3" s="21"/>
      <c r="H3" s="21"/>
      <c r="I3" s="21"/>
      <c r="J3" s="34">
        <v>3</v>
      </c>
      <c r="K3" s="13"/>
      <c r="L3" s="14">
        <v>74</v>
      </c>
      <c r="M3" s="15">
        <v>0.1</v>
      </c>
      <c r="O3" s="37" t="s">
        <v>82</v>
      </c>
      <c r="P3" s="38"/>
      <c r="Q3" s="38"/>
      <c r="R3" s="38"/>
      <c r="S3" s="38"/>
      <c r="T3" s="38" t="s">
        <v>55</v>
      </c>
      <c r="U3" s="46">
        <v>45500</v>
      </c>
    </row>
    <row r="4" spans="1:21" x14ac:dyDescent="0.25">
      <c r="A4" t="s">
        <v>79</v>
      </c>
      <c r="B4" s="26" t="s">
        <v>67</v>
      </c>
      <c r="C4" s="80">
        <v>0.13</v>
      </c>
      <c r="D4" s="80">
        <v>0.13</v>
      </c>
      <c r="E4" s="26" t="s">
        <v>42</v>
      </c>
      <c r="F4">
        <v>2021</v>
      </c>
      <c r="G4" t="s">
        <v>49</v>
      </c>
      <c r="J4" s="16"/>
      <c r="K4" s="7"/>
      <c r="M4" s="7"/>
      <c r="O4" s="39"/>
      <c r="P4" s="22"/>
      <c r="Q4" s="22"/>
      <c r="R4" s="79"/>
      <c r="S4" s="22"/>
      <c r="T4" s="22"/>
      <c r="U4" s="40"/>
    </row>
    <row r="5" spans="1:21" x14ac:dyDescent="0.25">
      <c r="B5" s="26" t="s">
        <v>50</v>
      </c>
      <c r="C5" s="80">
        <v>0.15</v>
      </c>
      <c r="D5" s="80">
        <v>0.15</v>
      </c>
      <c r="E5" s="26" t="s">
        <v>75</v>
      </c>
      <c r="F5" s="62">
        <f>(54-46)/46</f>
        <v>0.17391304347826086</v>
      </c>
      <c r="G5">
        <f>(17+7)/2</f>
        <v>12</v>
      </c>
      <c r="H5" s="62">
        <f>(13.7-12.5)/12.5</f>
        <v>9.5999999999999946E-2</v>
      </c>
      <c r="I5" s="62">
        <f>(12.5-10.6)/10.6</f>
        <v>0.17924528301886797</v>
      </c>
      <c r="J5" s="17" t="s">
        <v>36</v>
      </c>
      <c r="K5" s="18"/>
      <c r="M5" s="30" t="s">
        <v>31</v>
      </c>
      <c r="N5" s="20"/>
      <c r="O5" s="39" t="s">
        <v>56</v>
      </c>
      <c r="P5" s="22">
        <v>2022</v>
      </c>
      <c r="Q5" s="22">
        <v>2023</v>
      </c>
      <c r="R5" s="22">
        <v>2024</v>
      </c>
      <c r="S5" s="22">
        <v>2025</v>
      </c>
      <c r="T5" s="22">
        <v>2026</v>
      </c>
      <c r="U5" s="40">
        <v>2027</v>
      </c>
    </row>
    <row r="6" spans="1:21" x14ac:dyDescent="0.25">
      <c r="B6" s="74" t="s">
        <v>66</v>
      </c>
      <c r="C6" s="87">
        <v>0.09</v>
      </c>
      <c r="D6" s="87">
        <v>0.11</v>
      </c>
      <c r="E6" s="74" t="s">
        <v>42</v>
      </c>
      <c r="I6">
        <f>(H5+I5)/2</f>
        <v>0.13762264150943396</v>
      </c>
      <c r="J6" s="36" t="s">
        <v>57</v>
      </c>
      <c r="M6" s="27" t="s">
        <v>32</v>
      </c>
      <c r="N6" s="31" t="s">
        <v>43</v>
      </c>
      <c r="O6" s="72">
        <v>1.0920000000000001</v>
      </c>
      <c r="P6" s="22">
        <v>29310</v>
      </c>
      <c r="Q6" s="22">
        <f>P6*$O$6</f>
        <v>32006.520000000004</v>
      </c>
      <c r="R6" s="22">
        <f>Q6*$O$6</f>
        <v>34951.119840000007</v>
      </c>
      <c r="S6" s="22">
        <f>R6*$O$6</f>
        <v>38166.622865280013</v>
      </c>
      <c r="T6" s="22">
        <f>S6*$O$6</f>
        <v>41677.952168885779</v>
      </c>
      <c r="U6" s="40">
        <f>T6*$O$6</f>
        <v>45512.323768423274</v>
      </c>
    </row>
    <row r="7" spans="1:21" ht="15.75" x14ac:dyDescent="0.25">
      <c r="B7" s="74" t="s">
        <v>77</v>
      </c>
      <c r="C7" s="61">
        <v>0.109</v>
      </c>
      <c r="D7" s="61">
        <v>0.109</v>
      </c>
      <c r="E7" s="74" t="s">
        <v>76</v>
      </c>
      <c r="J7" s="17" t="s">
        <v>37</v>
      </c>
      <c r="K7" s="18"/>
      <c r="M7" s="27" t="s">
        <v>33</v>
      </c>
      <c r="N7" s="71" t="s">
        <v>71</v>
      </c>
      <c r="O7" s="42" t="s">
        <v>46</v>
      </c>
      <c r="P7" s="22"/>
      <c r="Q7" s="22"/>
      <c r="R7" s="22"/>
      <c r="S7" s="22"/>
      <c r="T7" s="22" t="s">
        <v>48</v>
      </c>
      <c r="U7" s="26">
        <v>12.4</v>
      </c>
    </row>
    <row r="8" spans="1:21" ht="16.5" thickBot="1" x14ac:dyDescent="0.3">
      <c r="B8" s="16"/>
      <c r="C8" s="56"/>
      <c r="D8" s="18"/>
      <c r="J8" s="33">
        <v>100</v>
      </c>
      <c r="M8" s="27" t="s">
        <v>34</v>
      </c>
      <c r="N8" s="71" t="s">
        <v>72</v>
      </c>
      <c r="O8" s="72">
        <v>1.1100000000000001</v>
      </c>
      <c r="P8" s="9">
        <v>7.5</v>
      </c>
      <c r="Q8" s="9">
        <f>P8*O8</f>
        <v>8.3250000000000011</v>
      </c>
      <c r="R8" s="9">
        <f>Q8*$O$8</f>
        <v>9.240750000000002</v>
      </c>
      <c r="S8" s="9">
        <f>R8*$O$8</f>
        <v>10.257232500000002</v>
      </c>
      <c r="T8" s="9">
        <f>S8*$O$8</f>
        <v>11.385528075000003</v>
      </c>
      <c r="U8" s="44">
        <f>T8*$O$8</f>
        <v>12.637936163250005</v>
      </c>
    </row>
    <row r="9" spans="1:21" ht="15.75" thickBot="1" x14ac:dyDescent="0.3">
      <c r="B9" s="19"/>
      <c r="C9" s="57"/>
      <c r="D9" s="57"/>
      <c r="J9" s="32"/>
      <c r="K9" s="7"/>
      <c r="M9" s="29" t="s">
        <v>39</v>
      </c>
      <c r="N9" s="28" t="s">
        <v>64</v>
      </c>
    </row>
    <row r="10" spans="1:21" x14ac:dyDescent="0.25">
      <c r="B10" s="74" t="s">
        <v>19</v>
      </c>
      <c r="C10" s="60">
        <v>0.12</v>
      </c>
      <c r="D10" s="61">
        <v>0.12</v>
      </c>
      <c r="E10" s="74" t="s">
        <v>76</v>
      </c>
      <c r="F10" s="74" t="s">
        <v>86</v>
      </c>
      <c r="K10" s="7"/>
      <c r="M10" s="27" t="s">
        <v>44</v>
      </c>
      <c r="N10" s="35">
        <v>221</v>
      </c>
      <c r="O10" s="37"/>
      <c r="P10" s="38"/>
      <c r="Q10" s="38"/>
      <c r="R10" s="38"/>
      <c r="S10" s="38"/>
      <c r="T10" s="38"/>
      <c r="U10" s="46"/>
    </row>
    <row r="11" spans="1:21" x14ac:dyDescent="0.25">
      <c r="B11" s="74" t="s">
        <v>78</v>
      </c>
      <c r="C11" s="60"/>
      <c r="D11" s="61"/>
      <c r="E11" s="74"/>
      <c r="K11" s="7"/>
      <c r="M11" s="27"/>
      <c r="N11" s="35"/>
      <c r="O11" s="39" t="s">
        <v>84</v>
      </c>
      <c r="P11" s="22"/>
      <c r="Q11" s="22"/>
      <c r="R11" s="22" t="s">
        <v>83</v>
      </c>
      <c r="S11" s="22"/>
      <c r="T11" s="22"/>
      <c r="U11" s="40"/>
    </row>
    <row r="12" spans="1:21" ht="48" customHeight="1" x14ac:dyDescent="0.25">
      <c r="B12" s="86" t="s">
        <v>80</v>
      </c>
      <c r="C12" s="60">
        <v>0.105</v>
      </c>
      <c r="D12" s="61">
        <v>0.105</v>
      </c>
      <c r="K12" s="7"/>
      <c r="M12" s="27"/>
      <c r="N12" s="35"/>
      <c r="O12" s="84" t="s">
        <v>85</v>
      </c>
      <c r="P12" s="85"/>
      <c r="Q12" s="85"/>
      <c r="R12" s="85"/>
      <c r="S12" s="22"/>
      <c r="T12" s="22"/>
      <c r="U12" s="66"/>
    </row>
    <row r="13" spans="1:21" x14ac:dyDescent="0.25">
      <c r="B13" s="45"/>
      <c r="C13" s="58"/>
      <c r="D13" s="59"/>
      <c r="K13" s="7"/>
      <c r="M13" s="27"/>
      <c r="N13" s="35"/>
      <c r="O13" s="42"/>
      <c r="P13" s="22"/>
      <c r="Q13" s="22"/>
      <c r="R13" s="22"/>
      <c r="S13" s="22"/>
      <c r="T13" s="22"/>
      <c r="U13" s="40"/>
    </row>
    <row r="14" spans="1:21" ht="30" x14ac:dyDescent="0.25">
      <c r="B14" s="81" t="s">
        <v>47</v>
      </c>
      <c r="C14" s="82">
        <v>0.105</v>
      </c>
      <c r="D14" s="83">
        <v>0.105</v>
      </c>
      <c r="E14" s="26" t="s">
        <v>42</v>
      </c>
      <c r="H14" s="60"/>
      <c r="I14" s="61"/>
      <c r="K14" s="7"/>
      <c r="M14" s="27"/>
      <c r="N14" s="35"/>
      <c r="Q14" s="22"/>
      <c r="R14" s="22"/>
      <c r="S14" s="22"/>
      <c r="T14" s="22"/>
      <c r="U14" s="65"/>
    </row>
    <row r="15" spans="1:21" ht="15.75" thickBot="1" x14ac:dyDescent="0.3">
      <c r="A15" s="9"/>
      <c r="B15" s="76" t="s">
        <v>14</v>
      </c>
      <c r="C15" s="77">
        <f>(SUM(C4:C14))/7</f>
        <v>0.11557142857142856</v>
      </c>
      <c r="D15" s="77">
        <f>(SUM(D4:D14))/7</f>
        <v>0.11842857142857142</v>
      </c>
      <c r="E15" s="75"/>
      <c r="F15" s="75"/>
      <c r="G15" s="10"/>
      <c r="H15" s="10"/>
      <c r="I15" s="10"/>
      <c r="J15" s="9"/>
      <c r="K15" s="12"/>
      <c r="L15" s="9"/>
      <c r="M15" s="27"/>
      <c r="N15" s="27"/>
      <c r="O15" s="41"/>
      <c r="P15" s="9"/>
      <c r="Q15" s="9"/>
      <c r="R15" s="9"/>
      <c r="S15" s="9"/>
      <c r="T15" s="9"/>
      <c r="U15" s="9"/>
    </row>
    <row r="16" spans="1:21" ht="12" customHeight="1" thickBot="1" x14ac:dyDescent="0.3">
      <c r="A16" s="22"/>
      <c r="B16" s="22"/>
      <c r="C16" s="23"/>
      <c r="D16" s="24"/>
      <c r="E16" s="23"/>
      <c r="F16" s="23"/>
      <c r="G16" s="23"/>
      <c r="H16" s="23"/>
      <c r="I16" s="23"/>
      <c r="J16" s="22"/>
      <c r="K16" s="25"/>
      <c r="L16" s="22"/>
      <c r="M16" s="25"/>
      <c r="N16" s="22"/>
      <c r="O16" s="43"/>
      <c r="P16" s="9"/>
      <c r="Q16" s="9"/>
      <c r="R16" s="9"/>
      <c r="S16" s="9"/>
      <c r="T16" s="9"/>
      <c r="U16" s="9"/>
    </row>
    <row r="17" spans="1:21" ht="15.75" thickBot="1" x14ac:dyDescent="0.3"/>
    <row r="18" spans="1:21" x14ac:dyDescent="0.25">
      <c r="A18" t="s">
        <v>58</v>
      </c>
      <c r="H18" t="s">
        <v>68</v>
      </c>
      <c r="O18" s="37" t="s">
        <v>73</v>
      </c>
      <c r="P18" s="38"/>
      <c r="Q18" s="38"/>
      <c r="R18" s="38"/>
      <c r="S18" s="38"/>
      <c r="T18" s="38" t="s">
        <v>74</v>
      </c>
      <c r="U18" s="46">
        <v>32609</v>
      </c>
    </row>
    <row r="19" spans="1:21" x14ac:dyDescent="0.25">
      <c r="B19" t="s">
        <v>51</v>
      </c>
      <c r="C19" t="s">
        <v>52</v>
      </c>
      <c r="D19" t="s">
        <v>53</v>
      </c>
      <c r="L19" t="s">
        <v>59</v>
      </c>
      <c r="M19" s="68">
        <v>168088</v>
      </c>
      <c r="O19" s="39"/>
      <c r="P19" s="22"/>
      <c r="Q19" s="22"/>
      <c r="R19" s="22"/>
      <c r="S19" s="22"/>
      <c r="T19" s="22"/>
      <c r="U19" s="40"/>
    </row>
    <row r="20" spans="1:21" x14ac:dyDescent="0.25">
      <c r="B20" s="62">
        <v>0.2</v>
      </c>
      <c r="D20">
        <f>C20/(1-B20)</f>
        <v>0</v>
      </c>
      <c r="M20" s="70">
        <f>M19-M21</f>
        <v>96986</v>
      </c>
      <c r="O20" s="39" t="s">
        <v>56</v>
      </c>
      <c r="P20" s="22">
        <v>2021</v>
      </c>
      <c r="Q20" s="22">
        <v>2022</v>
      </c>
      <c r="R20" s="22">
        <v>2023</v>
      </c>
      <c r="S20" s="22">
        <v>2024</v>
      </c>
      <c r="T20" s="73">
        <v>2025</v>
      </c>
      <c r="U20" s="40"/>
    </row>
    <row r="21" spans="1:21" x14ac:dyDescent="0.25">
      <c r="A21" t="s">
        <v>54</v>
      </c>
      <c r="C21">
        <v>108</v>
      </c>
      <c r="G21" s="68"/>
      <c r="J21" t="s">
        <v>62</v>
      </c>
      <c r="M21" s="67">
        <v>71102</v>
      </c>
      <c r="O21" s="41">
        <v>1.1499999999999999</v>
      </c>
      <c r="P21" s="22">
        <v>24105</v>
      </c>
      <c r="Q21" s="22">
        <f>P21*$O$21</f>
        <v>27720.749999999996</v>
      </c>
      <c r="R21" s="22">
        <f>Q21*$O$21</f>
        <v>31878.862499999992</v>
      </c>
      <c r="S21" s="22">
        <f>R21*$O$21</f>
        <v>36660.69187499999</v>
      </c>
      <c r="T21" s="22">
        <f>S21*$O$21</f>
        <v>42159.795656249982</v>
      </c>
      <c r="U21" s="40"/>
    </row>
    <row r="22" spans="1:21" x14ac:dyDescent="0.25">
      <c r="B22" s="63">
        <v>0.9</v>
      </c>
      <c r="C22">
        <f>0.75*C21</f>
        <v>81</v>
      </c>
      <c r="G22" s="67"/>
      <c r="J22" t="s">
        <v>60</v>
      </c>
      <c r="M22" s="62">
        <f>M21/M19</f>
        <v>0.4230046166293846</v>
      </c>
      <c r="O22" s="42" t="s">
        <v>46</v>
      </c>
      <c r="P22" s="22"/>
      <c r="Q22" s="22"/>
      <c r="R22" s="22"/>
      <c r="S22" s="22"/>
      <c r="T22" s="22">
        <f t="shared" ref="T22" si="0">S22*$O$6</f>
        <v>0</v>
      </c>
      <c r="U22" s="26">
        <v>8.4499999999999993</v>
      </c>
    </row>
    <row r="23" spans="1:21" ht="15.75" thickBot="1" x14ac:dyDescent="0.3">
      <c r="G23" s="67"/>
      <c r="M23" s="69"/>
      <c r="O23" s="41">
        <v>1.1499999999999999</v>
      </c>
      <c r="P23" s="9">
        <v>5.91</v>
      </c>
      <c r="Q23" s="9">
        <f>P23*$O23</f>
        <v>6.7965</v>
      </c>
      <c r="R23" s="9">
        <f>Q23*$O23</f>
        <v>7.815974999999999</v>
      </c>
      <c r="S23" s="9">
        <f>R23*$O23</f>
        <v>8.9883712499999984</v>
      </c>
      <c r="T23" s="9">
        <f>S23*$O23</f>
        <v>10.336626937499997</v>
      </c>
      <c r="U23" s="9"/>
    </row>
    <row r="24" spans="1:21" x14ac:dyDescent="0.25">
      <c r="L24" t="s">
        <v>61</v>
      </c>
      <c r="M24" s="68">
        <f>M25*M21</f>
        <v>9812.0760000000009</v>
      </c>
    </row>
    <row r="25" spans="1:21" x14ac:dyDescent="0.25">
      <c r="L25" t="s">
        <v>63</v>
      </c>
      <c r="M25" s="78">
        <v>0.13800000000000001</v>
      </c>
    </row>
    <row r="26" spans="1:21" x14ac:dyDescent="0.25">
      <c r="C26">
        <f>337*0.8</f>
        <v>269.60000000000002</v>
      </c>
    </row>
  </sheetData>
  <mergeCells count="1">
    <mergeCell ref="O12:R12"/>
  </mergeCells>
  <pageMargins left="0.25" right="0.2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20</v>
      </c>
      <c r="B2" t="s">
        <v>23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21</v>
      </c>
      <c r="B3" t="s">
        <v>13</v>
      </c>
      <c r="C3" s="6">
        <v>9</v>
      </c>
      <c r="K3" s="7"/>
      <c r="M3" s="7"/>
    </row>
    <row r="4" spans="1:14" ht="14.45" customHeight="1" x14ac:dyDescent="0.25">
      <c r="B4" t="s">
        <v>15</v>
      </c>
      <c r="C4" s="6">
        <v>10</v>
      </c>
      <c r="D4" s="6">
        <v>14.5</v>
      </c>
      <c r="E4" s="1" t="s">
        <v>26</v>
      </c>
      <c r="F4" s="2" t="s">
        <v>9</v>
      </c>
      <c r="G4" s="3" t="s">
        <v>10</v>
      </c>
      <c r="H4" s="4" t="s">
        <v>24</v>
      </c>
      <c r="I4" s="2" t="s">
        <v>11</v>
      </c>
      <c r="K4" s="7"/>
      <c r="M4" s="7"/>
    </row>
    <row r="5" spans="1:14" x14ac:dyDescent="0.25">
      <c r="A5" t="s">
        <v>22</v>
      </c>
      <c r="B5" t="s">
        <v>16</v>
      </c>
      <c r="C5" s="6">
        <v>9.4</v>
      </c>
      <c r="D5" s="6">
        <v>12.5</v>
      </c>
      <c r="E5" t="s">
        <v>27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25</v>
      </c>
      <c r="B6" t="s">
        <v>17</v>
      </c>
      <c r="C6" s="6"/>
      <c r="D6">
        <v>10.5</v>
      </c>
      <c r="M6" s="7"/>
    </row>
    <row r="7" spans="1:14" x14ac:dyDescent="0.25">
      <c r="B7" t="s">
        <v>18</v>
      </c>
      <c r="C7" s="6">
        <v>9.1</v>
      </c>
      <c r="D7" s="6">
        <v>11.75</v>
      </c>
      <c r="F7" s="1" t="s">
        <v>28</v>
      </c>
      <c r="H7" s="1" t="s">
        <v>30</v>
      </c>
      <c r="K7" s="7"/>
      <c r="M7" s="7"/>
    </row>
    <row r="8" spans="1:14" x14ac:dyDescent="0.25">
      <c r="B8" t="s">
        <v>19</v>
      </c>
      <c r="D8" s="6">
        <v>14.3</v>
      </c>
      <c r="F8" t="s">
        <v>29</v>
      </c>
      <c r="H8" s="5">
        <v>43861</v>
      </c>
      <c r="K8" s="7"/>
      <c r="M8" s="7"/>
    </row>
    <row r="9" spans="1:14" ht="15.75" thickBot="1" x14ac:dyDescent="0.3">
      <c r="A9" s="9"/>
      <c r="B9" s="9" t="s">
        <v>14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cp:lastPrinted>2022-08-05T17:17:17Z</cp:lastPrinted>
  <dcterms:created xsi:type="dcterms:W3CDTF">2019-09-30T22:42:02Z</dcterms:created>
  <dcterms:modified xsi:type="dcterms:W3CDTF">2023-05-08T02:21:03Z</dcterms:modified>
</cp:coreProperties>
</file>